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41" i="1"/>
  <c r="I44" l="1"/>
  <c r="I45"/>
  <c r="I46" s="1"/>
  <c r="I43"/>
  <c r="I41"/>
  <c r="I40"/>
  <c r="I37"/>
  <c r="I36"/>
  <c r="I34"/>
  <c r="I33"/>
  <c r="I29"/>
  <c r="I30"/>
  <c r="I28"/>
  <c r="I26"/>
  <c r="I27" s="1"/>
  <c r="I25"/>
  <c r="I22"/>
  <c r="I21"/>
  <c r="L21" s="1"/>
  <c r="I19"/>
  <c r="I18"/>
  <c r="F44"/>
  <c r="F45"/>
  <c r="F46" s="1"/>
  <c r="F43"/>
  <c r="F41"/>
  <c r="F42" s="1"/>
  <c r="F40"/>
  <c r="F37"/>
  <c r="F36"/>
  <c r="L36" s="1"/>
  <c r="F34"/>
  <c r="F29"/>
  <c r="F30"/>
  <c r="F28"/>
  <c r="F26"/>
  <c r="F25"/>
  <c r="F22"/>
  <c r="F21"/>
  <c r="F19"/>
  <c r="F18"/>
  <c r="L16"/>
  <c r="L14"/>
  <c r="L15"/>
  <c r="M48"/>
  <c r="J14"/>
  <c r="J15"/>
  <c r="J18"/>
  <c r="J19"/>
  <c r="J21"/>
  <c r="J22"/>
  <c r="J25"/>
  <c r="K14"/>
  <c r="K15"/>
  <c r="K18"/>
  <c r="K19"/>
  <c r="K21"/>
  <c r="K22"/>
  <c r="K25"/>
  <c r="M23"/>
  <c r="E46"/>
  <c r="H46"/>
  <c r="D46"/>
  <c r="E42"/>
  <c r="G42"/>
  <c r="H42"/>
  <c r="I42"/>
  <c r="D42"/>
  <c r="E38"/>
  <c r="G38"/>
  <c r="H38"/>
  <c r="D38"/>
  <c r="E35"/>
  <c r="H35"/>
  <c r="I35"/>
  <c r="D35"/>
  <c r="L34"/>
  <c r="L37"/>
  <c r="L40"/>
  <c r="L43"/>
  <c r="L44"/>
  <c r="K33"/>
  <c r="K34"/>
  <c r="K36"/>
  <c r="K37"/>
  <c r="K40"/>
  <c r="K41"/>
  <c r="K42"/>
  <c r="K43"/>
  <c r="K44"/>
  <c r="K45"/>
  <c r="J34"/>
  <c r="J36"/>
  <c r="J37"/>
  <c r="J40"/>
  <c r="J43"/>
  <c r="J44"/>
  <c r="L19"/>
  <c r="K26"/>
  <c r="K28"/>
  <c r="K29"/>
  <c r="K30"/>
  <c r="J26"/>
  <c r="J28"/>
  <c r="J29"/>
  <c r="J30"/>
  <c r="I20"/>
  <c r="I31"/>
  <c r="E31"/>
  <c r="G31"/>
  <c r="H31"/>
  <c r="D31"/>
  <c r="J31" s="1"/>
  <c r="E27"/>
  <c r="G27"/>
  <c r="H27"/>
  <c r="D27"/>
  <c r="E23"/>
  <c r="G23"/>
  <c r="H23"/>
  <c r="E20"/>
  <c r="G20"/>
  <c r="H20"/>
  <c r="D23"/>
  <c r="D20"/>
  <c r="I15"/>
  <c r="I14"/>
  <c r="M16"/>
  <c r="E16"/>
  <c r="H16"/>
  <c r="K16" s="1"/>
  <c r="D16"/>
  <c r="K11"/>
  <c r="J12"/>
  <c r="K12"/>
  <c r="J11"/>
  <c r="G13"/>
  <c r="H13"/>
  <c r="I12"/>
  <c r="I13"/>
  <c r="I11"/>
  <c r="D13"/>
  <c r="D17" s="1"/>
  <c r="E13"/>
  <c r="K13" s="1"/>
  <c r="F12"/>
  <c r="F14"/>
  <c r="F15"/>
  <c r="F20"/>
  <c r="F33"/>
  <c r="F35" s="1"/>
  <c r="F11"/>
  <c r="I23" l="1"/>
  <c r="D39"/>
  <c r="J38"/>
  <c r="L42"/>
  <c r="L41"/>
  <c r="E17"/>
  <c r="J13"/>
  <c r="F27"/>
  <c r="F23"/>
  <c r="F24" s="1"/>
  <c r="K35"/>
  <c r="E39"/>
  <c r="E47" s="1"/>
  <c r="I38"/>
  <c r="J42"/>
  <c r="I39"/>
  <c r="I47" s="1"/>
  <c r="K31"/>
  <c r="K27"/>
  <c r="J27"/>
  <c r="J23"/>
  <c r="K23"/>
  <c r="H24"/>
  <c r="H32" s="1"/>
  <c r="D47"/>
  <c r="F38"/>
  <c r="L38" s="1"/>
  <c r="D24"/>
  <c r="D32" s="1"/>
  <c r="L22"/>
  <c r="L23" s="1"/>
  <c r="K38"/>
  <c r="H39"/>
  <c r="L35"/>
  <c r="L33"/>
  <c r="J20"/>
  <c r="K20"/>
  <c r="E24"/>
  <c r="L18"/>
  <c r="L20" s="1"/>
  <c r="L45"/>
  <c r="L46"/>
  <c r="K46"/>
  <c r="I24"/>
  <c r="G24"/>
  <c r="L11"/>
  <c r="H17"/>
  <c r="K17" s="1"/>
  <c r="L12"/>
  <c r="F16"/>
  <c r="F13"/>
  <c r="L13" s="1"/>
  <c r="F39" l="1"/>
  <c r="L39" s="1"/>
  <c r="K39"/>
  <c r="H47"/>
  <c r="L24"/>
  <c r="I32"/>
  <c r="J24"/>
  <c r="G32"/>
  <c r="K24"/>
  <c r="E32"/>
  <c r="F17"/>
  <c r="L17" s="1"/>
  <c r="F47" l="1"/>
  <c r="L25"/>
  <c r="M32"/>
  <c r="K32"/>
  <c r="J32"/>
  <c r="L26" l="1"/>
  <c r="L27" l="1"/>
  <c r="H48"/>
  <c r="L28" l="1"/>
  <c r="L29"/>
  <c r="L24" i="2"/>
  <c r="K24"/>
  <c r="J24"/>
  <c r="L8"/>
  <c r="I8"/>
  <c r="H8"/>
  <c r="E8"/>
  <c r="D8"/>
  <c r="C8"/>
  <c r="F7"/>
  <c r="F6"/>
  <c r="F5"/>
  <c r="F4"/>
  <c r="F16"/>
  <c r="D23"/>
  <c r="D24" s="1"/>
  <c r="E23"/>
  <c r="E24" s="1"/>
  <c r="G23"/>
  <c r="H23"/>
  <c r="H24" s="1"/>
  <c r="I23"/>
  <c r="I24" s="1"/>
  <c r="C23"/>
  <c r="C24" s="1"/>
  <c r="D16"/>
  <c r="D25" s="1"/>
  <c r="E16"/>
  <c r="E25" s="1"/>
  <c r="G16"/>
  <c r="G25" s="1"/>
  <c r="G26" s="1"/>
  <c r="H16"/>
  <c r="I16"/>
  <c r="I25" s="1"/>
  <c r="C16"/>
  <c r="C25" s="1"/>
  <c r="F18"/>
  <c r="F19"/>
  <c r="F20"/>
  <c r="F21"/>
  <c r="F22"/>
  <c r="F17"/>
  <c r="M47" i="1"/>
  <c r="G16"/>
  <c r="J16" s="1"/>
  <c r="D48"/>
  <c r="J33" l="1"/>
  <c r="G35"/>
  <c r="G46"/>
  <c r="J46" s="1"/>
  <c r="J45"/>
  <c r="K47"/>
  <c r="E48"/>
  <c r="K48" s="1"/>
  <c r="G17"/>
  <c r="J17" s="1"/>
  <c r="I16"/>
  <c r="I17" s="1"/>
  <c r="I48" s="1"/>
  <c r="F23" i="2"/>
  <c r="F24" s="1"/>
  <c r="H25"/>
  <c r="H26" s="1"/>
  <c r="I26"/>
  <c r="D26"/>
  <c r="C26"/>
  <c r="E26"/>
  <c r="F8"/>
  <c r="F25" s="1"/>
  <c r="L30" i="1" l="1"/>
  <c r="F31"/>
  <c r="J35"/>
  <c r="G39"/>
  <c r="L47"/>
  <c r="F26" i="2"/>
  <c r="J39" i="1" l="1"/>
  <c r="G47"/>
  <c r="J47" s="1"/>
  <c r="L31"/>
  <c r="F32"/>
  <c r="G48" l="1"/>
  <c r="J48" s="1"/>
  <c r="L32"/>
  <c r="F48"/>
  <c r="L48" s="1"/>
</calcChain>
</file>

<file path=xl/sharedStrings.xml><?xml version="1.0" encoding="utf-8"?>
<sst xmlns="http://schemas.openxmlformats.org/spreadsheetml/2006/main" count="126" uniqueCount="101">
  <si>
    <t>Niveau</t>
  </si>
  <si>
    <t>Effectif</t>
  </si>
  <si>
    <t>Présents</t>
  </si>
  <si>
    <t>% réussite</t>
  </si>
  <si>
    <t>M&lt;7,5</t>
  </si>
  <si>
    <t>plus faible moyenne</t>
  </si>
  <si>
    <t>moyenne générale</t>
  </si>
  <si>
    <t>plus haute moyenne</t>
  </si>
  <si>
    <t>3eM2</t>
  </si>
  <si>
    <t>3eM1</t>
  </si>
  <si>
    <t>3eM3</t>
  </si>
  <si>
    <t>3eM4</t>
  </si>
  <si>
    <r>
      <t>M</t>
    </r>
    <r>
      <rPr>
        <b/>
        <sz val="11"/>
        <color theme="1"/>
        <rFont val="Calibri"/>
        <family val="2"/>
      </rPr>
      <t>≥10</t>
    </r>
  </si>
  <si>
    <r>
      <t>9,0</t>
    </r>
    <r>
      <rPr>
        <b/>
        <sz val="11"/>
        <color theme="1"/>
        <rFont val="Calibri"/>
        <family val="2"/>
      </rPr>
      <t>≤M&lt;10</t>
    </r>
  </si>
  <si>
    <r>
      <t>7,5</t>
    </r>
    <r>
      <rPr>
        <b/>
        <sz val="11"/>
        <color theme="1"/>
        <rFont val="Calibri"/>
        <family val="2"/>
      </rPr>
      <t>≤M&lt;9,0</t>
    </r>
  </si>
  <si>
    <t>2-Second cycle ESG</t>
  </si>
  <si>
    <t>TLES</t>
  </si>
  <si>
    <t>PA4 ALL</t>
  </si>
  <si>
    <t>PA4 ESP</t>
  </si>
  <si>
    <t>PA4 ESP2</t>
  </si>
  <si>
    <t>PC</t>
  </si>
  <si>
    <t>PD1</t>
  </si>
  <si>
    <t>PD2</t>
  </si>
  <si>
    <t>PD3</t>
  </si>
  <si>
    <t>S/T 1ères A-C-D</t>
  </si>
  <si>
    <t>TLE AA</t>
  </si>
  <si>
    <t>TLE AE</t>
  </si>
  <si>
    <t>TLE C</t>
  </si>
  <si>
    <t>TLE D1</t>
  </si>
  <si>
    <t>TLE D2</t>
  </si>
  <si>
    <t>TLE D3</t>
  </si>
  <si>
    <t>S/T T A-C-D</t>
  </si>
  <si>
    <t>S/T 2nd cycle</t>
  </si>
  <si>
    <t>Total 1er et 2nd Cycle</t>
  </si>
  <si>
    <t xml:space="preserve">1ères </t>
  </si>
  <si>
    <t>Ministère des Enseignements Secondaires</t>
  </si>
  <si>
    <t>GROUPE SCOLAIRE DE LA SOCINAN</t>
  </si>
  <si>
    <t xml:space="preserve">INSTITUT POLYVALENT NANFAH </t>
  </si>
  <si>
    <t xml:space="preserve">BP 5816 Douala - Bonamoussadi Tél: 33 47 26 92 </t>
  </si>
  <si>
    <t xml:space="preserve">Délégation Régionale du Littoral </t>
  </si>
  <si>
    <t>Classe</t>
  </si>
  <si>
    <t>3- 1er cycle EST</t>
  </si>
  <si>
    <t>1ère année</t>
  </si>
  <si>
    <t>S/T AT1</t>
  </si>
  <si>
    <t>AT1</t>
  </si>
  <si>
    <t>2è année</t>
  </si>
  <si>
    <t>3è année</t>
  </si>
  <si>
    <r>
      <t>8,0</t>
    </r>
    <r>
      <rPr>
        <b/>
        <sz val="11"/>
        <color theme="1"/>
        <rFont val="Calibri"/>
        <family val="2"/>
      </rPr>
      <t>≤M&lt;9,0</t>
    </r>
  </si>
  <si>
    <r>
      <t>9,0</t>
    </r>
    <r>
      <rPr>
        <b/>
        <sz val="11"/>
        <color theme="1"/>
        <rFont val="Calibri"/>
        <family val="2"/>
      </rPr>
      <t>≤M&lt;10,0</t>
    </r>
  </si>
  <si>
    <t>M&lt;8,0</t>
  </si>
  <si>
    <r>
      <t xml:space="preserve">M </t>
    </r>
    <r>
      <rPr>
        <b/>
        <sz val="11"/>
        <color theme="1"/>
        <rFont val="Calibri"/>
        <family val="2"/>
      </rPr>
      <t>≥ 10</t>
    </r>
  </si>
  <si>
    <t>3èmes</t>
  </si>
  <si>
    <t xml:space="preserve">S/T 3èmes </t>
  </si>
  <si>
    <t>S/Total 1+2</t>
  </si>
  <si>
    <t>S/Total 1</t>
  </si>
  <si>
    <t>S/Total 2</t>
  </si>
  <si>
    <t>Total 1</t>
  </si>
  <si>
    <t>Total 2</t>
  </si>
  <si>
    <t>Total 3</t>
  </si>
  <si>
    <t>Total 4</t>
  </si>
  <si>
    <t>EXAMEN</t>
  </si>
  <si>
    <t>SERIE</t>
  </si>
  <si>
    <t>Garçons</t>
  </si>
  <si>
    <t>Filles</t>
  </si>
  <si>
    <t>Total</t>
  </si>
  <si>
    <t>Admis F</t>
  </si>
  <si>
    <t>Admis G</t>
  </si>
  <si>
    <t>Admis Total</t>
  </si>
  <si>
    <t>%A/G</t>
  </si>
  <si>
    <t>%A/F</t>
  </si>
  <si>
    <t>%TOTAL</t>
  </si>
  <si>
    <t>BEPC</t>
  </si>
  <si>
    <t>ALL</t>
  </si>
  <si>
    <t>ESP</t>
  </si>
  <si>
    <t>CAPI</t>
  </si>
  <si>
    <t>ELEQ</t>
  </si>
  <si>
    <t>MARE</t>
  </si>
  <si>
    <t>A4 ALL</t>
  </si>
  <si>
    <t>A4 ESP</t>
  </si>
  <si>
    <t>Totaux1+2</t>
  </si>
  <si>
    <t>Total A4</t>
  </si>
  <si>
    <t>C</t>
  </si>
  <si>
    <t>D</t>
  </si>
  <si>
    <t>Total C+D</t>
  </si>
  <si>
    <t>ACC</t>
  </si>
  <si>
    <t>CG</t>
  </si>
  <si>
    <t xml:space="preserve">PROB </t>
  </si>
  <si>
    <t>F2</t>
  </si>
  <si>
    <t>F3</t>
  </si>
  <si>
    <t>PTMA</t>
  </si>
  <si>
    <t>Total 5</t>
  </si>
  <si>
    <t>Total 3+4+5</t>
  </si>
  <si>
    <t>BACC</t>
  </si>
  <si>
    <t>Total 6</t>
  </si>
  <si>
    <t>Total 7</t>
  </si>
  <si>
    <t>Total 8</t>
  </si>
  <si>
    <t>Total 6+7+8</t>
  </si>
  <si>
    <t>TOTAUX</t>
  </si>
  <si>
    <t>RECAPITULATIF DES RESULTATS DES EXAMENS OFFICIELS SESSION 2017</t>
  </si>
  <si>
    <t>ANNEE SCOLAIRE 2016-2017</t>
  </si>
  <si>
    <t>BTMA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</si>
</sst>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Albertus Extra Bold"/>
      <family val="2"/>
    </font>
    <font>
      <b/>
      <sz val="16"/>
      <color theme="1"/>
      <name val="Calibri"/>
      <family val="2"/>
      <scheme val="minor"/>
    </font>
    <font>
      <sz val="11"/>
      <color theme="1"/>
      <name val="Forte"/>
      <family val="4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5" applyBorder="1"/>
    <xf numFmtId="0" fontId="2" fillId="3" borderId="1" xfId="2" applyBorder="1"/>
    <xf numFmtId="0" fontId="2" fillId="3" borderId="1" xfId="2" applyBorder="1" applyAlignment="1"/>
    <xf numFmtId="0" fontId="2" fillId="5" borderId="1" xfId="4" applyBorder="1"/>
    <xf numFmtId="0" fontId="2" fillId="5" borderId="1" xfId="4" applyBorder="1" applyAlignment="1"/>
    <xf numFmtId="0" fontId="2" fillId="4" borderId="1" xfId="3" applyBorder="1"/>
    <xf numFmtId="0" fontId="2" fillId="6" borderId="1" xfId="5" applyBorder="1" applyAlignment="1">
      <alignment vertical="center"/>
    </xf>
    <xf numFmtId="0" fontId="2" fillId="7" borderId="1" xfId="6" applyBorder="1" applyAlignment="1">
      <alignment horizontal="center" vertical="center" wrapText="1"/>
    </xf>
    <xf numFmtId="0" fontId="2" fillId="7" borderId="1" xfId="6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3" fillId="7" borderId="1" xfId="6" applyFont="1" applyBorder="1"/>
    <xf numFmtId="0" fontId="13" fillId="0" borderId="1" xfId="0" applyFont="1" applyBorder="1"/>
    <xf numFmtId="0" fontId="13" fillId="3" borderId="1" xfId="2" applyFont="1" applyBorder="1"/>
    <xf numFmtId="0" fontId="13" fillId="4" borderId="1" xfId="3" applyFont="1" applyBorder="1"/>
    <xf numFmtId="0" fontId="13" fillId="2" borderId="1" xfId="1" applyFont="1" applyBorder="1"/>
    <xf numFmtId="0" fontId="13" fillId="5" borderId="1" xfId="4" applyFont="1" applyBorder="1"/>
    <xf numFmtId="0" fontId="13" fillId="5" borderId="1" xfId="4" applyFont="1" applyBorder="1" applyAlignment="1"/>
    <xf numFmtId="0" fontId="13" fillId="6" borderId="1" xfId="5" applyFont="1" applyBorder="1"/>
    <xf numFmtId="0" fontId="0" fillId="3" borderId="1" xfId="2" applyFont="1" applyBorder="1"/>
    <xf numFmtId="0" fontId="0" fillId="6" borderId="1" xfId="5" applyFont="1" applyBorder="1" applyAlignment="1">
      <alignment vertical="center"/>
    </xf>
    <xf numFmtId="0" fontId="0" fillId="7" borderId="1" xfId="6" applyFont="1" applyBorder="1" applyAlignment="1">
      <alignment horizontal="center" vertical="center" wrapText="1"/>
    </xf>
    <xf numFmtId="0" fontId="0" fillId="4" borderId="1" xfId="3" applyFont="1" applyBorder="1"/>
    <xf numFmtId="0" fontId="0" fillId="2" borderId="1" xfId="1" applyFont="1" applyBorder="1"/>
    <xf numFmtId="0" fontId="13" fillId="9" borderId="1" xfId="6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wrapText="1"/>
    </xf>
    <xf numFmtId="0" fontId="0" fillId="9" borderId="1" xfId="6" applyFont="1" applyFill="1" applyBorder="1"/>
    <xf numFmtId="0" fontId="13" fillId="9" borderId="1" xfId="6" applyFont="1" applyFill="1" applyBorder="1" applyAlignment="1">
      <alignment horizontal="center"/>
    </xf>
    <xf numFmtId="0" fontId="0" fillId="11" borderId="1" xfId="6" applyFont="1" applyFill="1" applyBorder="1"/>
    <xf numFmtId="0" fontId="13" fillId="11" borderId="1" xfId="6" applyFont="1" applyFill="1" applyBorder="1"/>
    <xf numFmtId="0" fontId="13" fillId="11" borderId="1" xfId="6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14" fillId="9" borderId="1" xfId="5" applyFont="1" applyFill="1" applyBorder="1"/>
    <xf numFmtId="0" fontId="13" fillId="8" borderId="1" xfId="6" applyFont="1" applyFill="1" applyBorder="1" applyAlignment="1">
      <alignment horizontal="center"/>
    </xf>
    <xf numFmtId="0" fontId="13" fillId="10" borderId="1" xfId="6" applyFont="1" applyFill="1" applyBorder="1" applyAlignment="1">
      <alignment horizontal="center"/>
    </xf>
    <xf numFmtId="0" fontId="1" fillId="12" borderId="1" xfId="1" applyFont="1" applyFill="1" applyBorder="1"/>
    <xf numFmtId="0" fontId="1" fillId="12" borderId="1" xfId="6" applyFont="1" applyFill="1" applyBorder="1" applyAlignment="1">
      <alignment horizontal="center"/>
    </xf>
    <xf numFmtId="0" fontId="1" fillId="12" borderId="1" xfId="0" applyFont="1" applyFill="1" applyBorder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9" borderId="1" xfId="5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3" fillId="9" borderId="1" xfId="2" applyFont="1" applyFill="1" applyBorder="1" applyAlignment="1">
      <alignment horizontal="center"/>
    </xf>
    <xf numFmtId="0" fontId="1" fillId="12" borderId="1" xfId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7">
    <cellStyle name="Accent1" xfId="1" builtinId="29"/>
    <cellStyle name="Accent2" xfId="2" builtinId="33"/>
    <cellStyle name="Accent3" xfId="3" builtinId="37"/>
    <cellStyle name="Accent4" xfId="4" builtinId="41"/>
    <cellStyle name="Accent5" xfId="5" builtinId="45"/>
    <cellStyle name="Accent6" xfId="6" builtinId="4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450215</xdr:colOff>
      <xdr:row>5</xdr:row>
      <xdr:rowOff>27305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62350" y="0"/>
          <a:ext cx="1164590" cy="97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view="pageLayout" topLeftCell="B40" zoomScale="86" zoomScalePageLayoutView="86" workbookViewId="0">
      <selection activeCell="H21" sqref="H21"/>
    </sheetView>
  </sheetViews>
  <sheetFormatPr baseColWidth="10" defaultRowHeight="15"/>
  <cols>
    <col min="1" max="1" width="11.42578125" hidden="1" customWidth="1"/>
    <col min="2" max="2" width="13.140625" customWidth="1"/>
    <col min="4" max="4" width="9.85546875" customWidth="1"/>
    <col min="5" max="5" width="9.42578125" customWidth="1"/>
    <col min="6" max="6" width="9.5703125" customWidth="1"/>
    <col min="7" max="8" width="10.7109375" customWidth="1"/>
    <col min="10" max="10" width="11.42578125" customWidth="1"/>
    <col min="11" max="11" width="12.5703125" customWidth="1"/>
    <col min="12" max="12" width="13.28515625" customWidth="1"/>
  </cols>
  <sheetData>
    <row r="1" spans="2:13">
      <c r="B1" s="74" t="s">
        <v>35</v>
      </c>
      <c r="C1" s="74"/>
      <c r="D1" s="74"/>
      <c r="E1" s="74"/>
      <c r="K1" s="19"/>
    </row>
    <row r="2" spans="2:13">
      <c r="B2" s="77" t="s">
        <v>39</v>
      </c>
      <c r="C2" s="77"/>
      <c r="D2" s="77"/>
      <c r="K2" s="19"/>
    </row>
    <row r="3" spans="2:13" ht="14.25" customHeight="1">
      <c r="B3" s="76" t="s">
        <v>36</v>
      </c>
      <c r="C3" s="76"/>
      <c r="D3" s="76"/>
    </row>
    <row r="4" spans="2:13" ht="15.75">
      <c r="B4" s="75" t="s">
        <v>37</v>
      </c>
      <c r="C4" s="75"/>
      <c r="D4" s="75"/>
    </row>
    <row r="5" spans="2:13">
      <c r="B5" s="77" t="s">
        <v>38</v>
      </c>
      <c r="C5" s="77"/>
      <c r="D5" s="77"/>
      <c r="E5" s="77"/>
    </row>
    <row r="7" spans="2:13" ht="18.75">
      <c r="B7" s="1"/>
      <c r="D7" s="5"/>
      <c r="E7" s="55" t="s">
        <v>98</v>
      </c>
      <c r="F7" s="55"/>
      <c r="G7" s="55"/>
      <c r="H7" s="55"/>
      <c r="I7" s="55"/>
      <c r="J7" s="55"/>
      <c r="K7" s="56"/>
      <c r="L7" s="57"/>
      <c r="M7" s="57"/>
    </row>
    <row r="8" spans="2:13">
      <c r="E8" s="57"/>
      <c r="F8" s="57"/>
      <c r="G8" s="58" t="s">
        <v>99</v>
      </c>
      <c r="H8" s="58"/>
      <c r="I8" s="57"/>
      <c r="J8" s="57"/>
      <c r="K8" s="57"/>
      <c r="L8" s="57"/>
      <c r="M8" s="57"/>
    </row>
    <row r="9" spans="2:13" ht="15.75">
      <c r="C9" s="73"/>
      <c r="D9" s="73"/>
    </row>
    <row r="10" spans="2:13" ht="26.25">
      <c r="B10" s="4" t="s">
        <v>60</v>
      </c>
      <c r="C10" s="4" t="s">
        <v>61</v>
      </c>
      <c r="D10" s="4" t="s">
        <v>62</v>
      </c>
      <c r="E10" s="4" t="s">
        <v>63</v>
      </c>
      <c r="F10" s="4" t="s">
        <v>64</v>
      </c>
      <c r="G10" s="4" t="s">
        <v>66</v>
      </c>
      <c r="H10" s="4" t="s">
        <v>65</v>
      </c>
      <c r="I10" s="4" t="s">
        <v>67</v>
      </c>
      <c r="J10" s="20" t="s">
        <v>68</v>
      </c>
      <c r="K10" s="20" t="s">
        <v>69</v>
      </c>
      <c r="L10" s="17" t="s">
        <v>70</v>
      </c>
      <c r="M10" s="17" t="s">
        <v>6</v>
      </c>
    </row>
    <row r="11" spans="2:13" ht="15" customHeight="1">
      <c r="B11" s="67" t="s">
        <v>71</v>
      </c>
      <c r="C11" s="4" t="s">
        <v>72</v>
      </c>
      <c r="D11" s="4">
        <v>30</v>
      </c>
      <c r="E11" s="4">
        <v>43</v>
      </c>
      <c r="F11" s="4">
        <f>(D11+E11)</f>
        <v>73</v>
      </c>
      <c r="G11" s="4">
        <v>23</v>
      </c>
      <c r="H11" s="4">
        <v>25</v>
      </c>
      <c r="I11" s="4">
        <f>(G11+H11)</f>
        <v>48</v>
      </c>
      <c r="J11" s="20">
        <f>AVERAGE(G11*100/D11)</f>
        <v>76.666666666666671</v>
      </c>
      <c r="K11" s="20">
        <f t="shared" ref="K11:L17" si="0">AVERAGE(H11*100/E11)</f>
        <v>58.139534883720927</v>
      </c>
      <c r="L11" s="20">
        <f t="shared" si="0"/>
        <v>65.753424657534254</v>
      </c>
      <c r="M11" s="17"/>
    </row>
    <row r="12" spans="2:13" ht="15" customHeight="1">
      <c r="B12" s="68"/>
      <c r="C12" s="4" t="s">
        <v>73</v>
      </c>
      <c r="D12" s="4">
        <v>99</v>
      </c>
      <c r="E12" s="4">
        <v>139</v>
      </c>
      <c r="F12" s="4">
        <f t="shared" ref="F12:F34" si="1">(D12+E12)</f>
        <v>238</v>
      </c>
      <c r="G12" s="4">
        <v>70</v>
      </c>
      <c r="H12" s="4">
        <v>79</v>
      </c>
      <c r="I12" s="4">
        <f>(G12+H12)</f>
        <v>149</v>
      </c>
      <c r="J12" s="20">
        <f>AVERAGE(G12*100/D12)</f>
        <v>70.707070707070713</v>
      </c>
      <c r="K12" s="20">
        <f>AVERAGE(H12*100/E12)</f>
        <v>56.834532374100718</v>
      </c>
      <c r="L12" s="20">
        <f t="shared" si="0"/>
        <v>62.605042016806721</v>
      </c>
      <c r="M12" s="17"/>
    </row>
    <row r="13" spans="2:13">
      <c r="B13" s="69"/>
      <c r="C13" s="38" t="s">
        <v>56</v>
      </c>
      <c r="D13" s="38">
        <f t="shared" ref="D13:E13" si="2">(D11+D12)</f>
        <v>129</v>
      </c>
      <c r="E13" s="38">
        <f t="shared" si="2"/>
        <v>182</v>
      </c>
      <c r="F13" s="38">
        <f t="shared" si="1"/>
        <v>311</v>
      </c>
      <c r="G13" s="38">
        <f t="shared" ref="G13:H13" si="3">(G11+G12)</f>
        <v>93</v>
      </c>
      <c r="H13" s="38">
        <f t="shared" si="3"/>
        <v>104</v>
      </c>
      <c r="I13" s="38">
        <f>(I11+I12)</f>
        <v>197</v>
      </c>
      <c r="J13" s="59">
        <f t="shared" ref="J13:J25" si="4">AVERAGE(G13*100/D13)</f>
        <v>72.093023255813947</v>
      </c>
      <c r="K13" s="59">
        <f t="shared" ref="K13:K25" si="5">AVERAGE(H13*100/E13)</f>
        <v>57.142857142857146</v>
      </c>
      <c r="L13" s="59">
        <f t="shared" si="0"/>
        <v>63.344051446945336</v>
      </c>
      <c r="M13" s="39"/>
    </row>
    <row r="14" spans="2:13" ht="15" customHeight="1">
      <c r="B14" s="70" t="s">
        <v>74</v>
      </c>
      <c r="C14" s="2" t="s">
        <v>75</v>
      </c>
      <c r="D14" s="7">
        <v>49</v>
      </c>
      <c r="E14" s="7">
        <v>3</v>
      </c>
      <c r="F14" s="4">
        <f t="shared" si="1"/>
        <v>52</v>
      </c>
      <c r="G14" s="36">
        <v>25</v>
      </c>
      <c r="H14" s="37">
        <v>1</v>
      </c>
      <c r="I14" s="35">
        <f>(G14+H14)</f>
        <v>26</v>
      </c>
      <c r="J14" s="20">
        <f t="shared" si="4"/>
        <v>51.020408163265309</v>
      </c>
      <c r="K14" s="20">
        <f t="shared" si="5"/>
        <v>33.333333333333336</v>
      </c>
      <c r="L14" s="62">
        <f t="shared" si="0"/>
        <v>50</v>
      </c>
      <c r="M14" s="3">
        <v>11.49</v>
      </c>
    </row>
    <row r="15" spans="2:13" ht="15" customHeight="1">
      <c r="B15" s="71"/>
      <c r="C15" s="7" t="s">
        <v>76</v>
      </c>
      <c r="D15" s="7">
        <v>7</v>
      </c>
      <c r="E15" s="7">
        <v>1</v>
      </c>
      <c r="F15" s="4">
        <f t="shared" si="1"/>
        <v>8</v>
      </c>
      <c r="G15" s="36">
        <v>5</v>
      </c>
      <c r="H15" s="37">
        <v>1</v>
      </c>
      <c r="I15" s="35">
        <f t="shared" ref="I15:I16" si="6">(G15+H15)</f>
        <v>6</v>
      </c>
      <c r="J15" s="20">
        <f t="shared" si="4"/>
        <v>71.428571428571431</v>
      </c>
      <c r="K15" s="20">
        <f t="shared" si="5"/>
        <v>100</v>
      </c>
      <c r="L15" s="62">
        <f t="shared" si="0"/>
        <v>75</v>
      </c>
      <c r="M15" s="3">
        <v>11.42</v>
      </c>
    </row>
    <row r="16" spans="2:13" ht="15" customHeight="1">
      <c r="B16" s="71"/>
      <c r="C16" s="42" t="s">
        <v>57</v>
      </c>
      <c r="D16" s="44">
        <f>D14+D15</f>
        <v>56</v>
      </c>
      <c r="E16" s="44">
        <f t="shared" ref="E16:H16" si="7">E14+E15</f>
        <v>4</v>
      </c>
      <c r="F16" s="44">
        <f t="shared" si="7"/>
        <v>60</v>
      </c>
      <c r="G16" s="44">
        <f t="shared" si="7"/>
        <v>30</v>
      </c>
      <c r="H16" s="44">
        <f t="shared" si="7"/>
        <v>2</v>
      </c>
      <c r="I16" s="38">
        <f t="shared" si="6"/>
        <v>32</v>
      </c>
      <c r="J16" s="59">
        <f t="shared" si="4"/>
        <v>53.571428571428569</v>
      </c>
      <c r="K16" s="59">
        <f t="shared" si="5"/>
        <v>50</v>
      </c>
      <c r="L16" s="59">
        <f t="shared" si="0"/>
        <v>53.333333333333336</v>
      </c>
      <c r="M16" s="43">
        <f>(M14+M15)/2</f>
        <v>11.455</v>
      </c>
    </row>
    <row r="17" spans="2:13">
      <c r="B17" s="72"/>
      <c r="C17" s="40" t="s">
        <v>79</v>
      </c>
      <c r="D17" s="41">
        <f>(D13+D16)</f>
        <v>185</v>
      </c>
      <c r="E17" s="41">
        <f t="shared" ref="E17:I17" si="8">(E13+E16)</f>
        <v>186</v>
      </c>
      <c r="F17" s="41">
        <f t="shared" si="8"/>
        <v>371</v>
      </c>
      <c r="G17" s="41">
        <f t="shared" si="8"/>
        <v>123</v>
      </c>
      <c r="H17" s="41">
        <f t="shared" si="8"/>
        <v>106</v>
      </c>
      <c r="I17" s="41">
        <f t="shared" si="8"/>
        <v>229</v>
      </c>
      <c r="J17" s="60">
        <f t="shared" si="4"/>
        <v>66.486486486486484</v>
      </c>
      <c r="K17" s="60">
        <f t="shared" si="5"/>
        <v>56.98924731182796</v>
      </c>
      <c r="L17" s="60">
        <f t="shared" si="0"/>
        <v>61.725067385444746</v>
      </c>
      <c r="M17" s="34"/>
    </row>
    <row r="18" spans="2:13" ht="15" customHeight="1">
      <c r="B18" s="67" t="s">
        <v>86</v>
      </c>
      <c r="C18" s="7" t="s">
        <v>77</v>
      </c>
      <c r="D18" s="7">
        <v>13</v>
      </c>
      <c r="E18" s="7">
        <v>18</v>
      </c>
      <c r="F18" s="4">
        <f>(D18+E18)</f>
        <v>31</v>
      </c>
      <c r="G18" s="36">
        <v>9</v>
      </c>
      <c r="H18" s="37">
        <v>15</v>
      </c>
      <c r="I18" s="7">
        <f>(G18+H18)</f>
        <v>24</v>
      </c>
      <c r="J18" s="20">
        <f t="shared" si="4"/>
        <v>69.230769230769226</v>
      </c>
      <c r="K18" s="20">
        <f t="shared" si="5"/>
        <v>83.333333333333329</v>
      </c>
      <c r="L18" s="3">
        <f>AVERAGE(I18*100)/F18</f>
        <v>77.41935483870968</v>
      </c>
      <c r="M18" s="3">
        <v>10.94</v>
      </c>
    </row>
    <row r="19" spans="2:13" ht="15" customHeight="1">
      <c r="B19" s="68"/>
      <c r="C19" s="7" t="s">
        <v>78</v>
      </c>
      <c r="D19" s="7">
        <v>32</v>
      </c>
      <c r="E19" s="7">
        <v>43</v>
      </c>
      <c r="F19" s="4">
        <f>(D19+E19)</f>
        <v>75</v>
      </c>
      <c r="G19" s="7">
        <v>13</v>
      </c>
      <c r="H19" s="7">
        <v>20</v>
      </c>
      <c r="I19" s="7">
        <f>(G19+H19)</f>
        <v>33</v>
      </c>
      <c r="J19" s="20">
        <f t="shared" si="4"/>
        <v>40.625</v>
      </c>
      <c r="K19" s="20">
        <f t="shared" si="5"/>
        <v>46.511627906976742</v>
      </c>
      <c r="L19" s="3">
        <f t="shared" ref="L19:L48" si="9">AVERAGE(I19*100)/F19</f>
        <v>44</v>
      </c>
      <c r="M19" s="3"/>
    </row>
    <row r="20" spans="2:13" ht="15" customHeight="1">
      <c r="B20" s="68"/>
      <c r="C20" s="45" t="s">
        <v>80</v>
      </c>
      <c r="D20" s="45">
        <f>(D18+D19)</f>
        <v>45</v>
      </c>
      <c r="E20" s="45">
        <f t="shared" ref="E20:I20" si="10">(E18+E19)</f>
        <v>61</v>
      </c>
      <c r="F20" s="45">
        <f t="shared" si="10"/>
        <v>106</v>
      </c>
      <c r="G20" s="45">
        <f t="shared" si="10"/>
        <v>22</v>
      </c>
      <c r="H20" s="45">
        <f t="shared" si="10"/>
        <v>35</v>
      </c>
      <c r="I20" s="45">
        <f t="shared" si="10"/>
        <v>57</v>
      </c>
      <c r="J20" s="61">
        <f t="shared" si="4"/>
        <v>48.888888888888886</v>
      </c>
      <c r="K20" s="61">
        <f t="shared" si="5"/>
        <v>57.377049180327866</v>
      </c>
      <c r="L20" s="51">
        <f t="shared" ref="L20" si="11">AVERAGE(L18+L19)/2</f>
        <v>60.70967741935484</v>
      </c>
      <c r="M20" s="46"/>
    </row>
    <row r="21" spans="2:13" ht="15" customHeight="1">
      <c r="B21" s="68"/>
      <c r="C21" s="7" t="s">
        <v>81</v>
      </c>
      <c r="D21" s="7">
        <v>28</v>
      </c>
      <c r="E21" s="7">
        <v>9</v>
      </c>
      <c r="F21" s="4">
        <f>(D21+E21)</f>
        <v>37</v>
      </c>
      <c r="G21" s="36">
        <v>17</v>
      </c>
      <c r="H21" s="37">
        <v>7</v>
      </c>
      <c r="I21" s="7">
        <f>(G21+H21)</f>
        <v>24</v>
      </c>
      <c r="J21" s="20">
        <f t="shared" si="4"/>
        <v>60.714285714285715</v>
      </c>
      <c r="K21" s="20">
        <f t="shared" si="5"/>
        <v>77.777777777777771</v>
      </c>
      <c r="L21" s="3">
        <f t="shared" si="9"/>
        <v>64.86486486486487</v>
      </c>
      <c r="M21" s="3"/>
    </row>
    <row r="22" spans="2:13" ht="15" customHeight="1">
      <c r="B22" s="68"/>
      <c r="C22" s="7" t="s">
        <v>82</v>
      </c>
      <c r="D22" s="7">
        <v>89</v>
      </c>
      <c r="E22" s="7">
        <v>99</v>
      </c>
      <c r="F22" s="4">
        <f>(D22+E22)</f>
        <v>188</v>
      </c>
      <c r="G22" s="7">
        <v>43</v>
      </c>
      <c r="H22" s="7">
        <v>41</v>
      </c>
      <c r="I22" s="7">
        <f>(G22+H22)</f>
        <v>84</v>
      </c>
      <c r="J22" s="20">
        <f t="shared" si="4"/>
        <v>48.314606741573037</v>
      </c>
      <c r="K22" s="20">
        <f t="shared" si="5"/>
        <v>41.414141414141412</v>
      </c>
      <c r="L22" s="3">
        <f t="shared" si="9"/>
        <v>44.680851063829785</v>
      </c>
      <c r="M22" s="3"/>
    </row>
    <row r="23" spans="2:13" ht="15" customHeight="1">
      <c r="B23" s="68"/>
      <c r="C23" s="45" t="s">
        <v>83</v>
      </c>
      <c r="D23" s="45">
        <f>(D21+D22)</f>
        <v>117</v>
      </c>
      <c r="E23" s="45">
        <f t="shared" ref="E23:I23" si="12">(E21+E22)</f>
        <v>108</v>
      </c>
      <c r="F23" s="45">
        <f t="shared" si="12"/>
        <v>225</v>
      </c>
      <c r="G23" s="45">
        <f t="shared" si="12"/>
        <v>60</v>
      </c>
      <c r="H23" s="45">
        <f t="shared" si="12"/>
        <v>48</v>
      </c>
      <c r="I23" s="45">
        <f t="shared" si="12"/>
        <v>108</v>
      </c>
      <c r="J23" s="61">
        <f t="shared" si="4"/>
        <v>51.282051282051285</v>
      </c>
      <c r="K23" s="61">
        <f t="shared" si="5"/>
        <v>44.444444444444443</v>
      </c>
      <c r="L23" s="51">
        <f t="shared" ref="L23:M23" si="13">AVERAGE(L21+L22)/2</f>
        <v>54.772857964347324</v>
      </c>
      <c r="M23" s="51">
        <f t="shared" si="13"/>
        <v>0</v>
      </c>
    </row>
    <row r="24" spans="2:13" ht="15" customHeight="1">
      <c r="B24" s="68"/>
      <c r="C24" s="47" t="s">
        <v>58</v>
      </c>
      <c r="D24" s="47">
        <f>(D20+D23)</f>
        <v>162</v>
      </c>
      <c r="E24" s="47">
        <f t="shared" ref="E24:I24" si="14">(E20+E23)</f>
        <v>169</v>
      </c>
      <c r="F24" s="47">
        <f t="shared" si="14"/>
        <v>331</v>
      </c>
      <c r="G24" s="47">
        <f t="shared" si="14"/>
        <v>82</v>
      </c>
      <c r="H24" s="47">
        <f t="shared" si="14"/>
        <v>83</v>
      </c>
      <c r="I24" s="47">
        <f t="shared" si="14"/>
        <v>165</v>
      </c>
      <c r="J24" s="59">
        <f t="shared" si="4"/>
        <v>50.617283950617285</v>
      </c>
      <c r="K24" s="59">
        <f t="shared" si="5"/>
        <v>49.112426035502956</v>
      </c>
      <c r="L24" s="48">
        <f t="shared" si="9"/>
        <v>49.848942598187314</v>
      </c>
      <c r="M24" s="48"/>
    </row>
    <row r="25" spans="2:13" ht="15" customHeight="1">
      <c r="B25" s="68"/>
      <c r="C25" s="7" t="s">
        <v>84</v>
      </c>
      <c r="D25" s="7">
        <v>6</v>
      </c>
      <c r="E25" s="7">
        <v>16</v>
      </c>
      <c r="F25" s="4">
        <f>(D25+E25)</f>
        <v>22</v>
      </c>
      <c r="G25" s="36">
        <v>3</v>
      </c>
      <c r="H25" s="37">
        <v>9</v>
      </c>
      <c r="I25" s="7">
        <f>(G25+H25)</f>
        <v>12</v>
      </c>
      <c r="J25" s="20">
        <f t="shared" si="4"/>
        <v>50</v>
      </c>
      <c r="K25" s="20">
        <f t="shared" si="5"/>
        <v>56.25</v>
      </c>
      <c r="L25" s="3">
        <f t="shared" si="9"/>
        <v>54.545454545454547</v>
      </c>
      <c r="M25" s="3"/>
    </row>
    <row r="26" spans="2:13" ht="15" customHeight="1">
      <c r="B26" s="68"/>
      <c r="C26" s="7" t="s">
        <v>85</v>
      </c>
      <c r="D26" s="7">
        <v>27</v>
      </c>
      <c r="E26" s="7">
        <v>34</v>
      </c>
      <c r="F26" s="4">
        <f>(D26+E26)</f>
        <v>61</v>
      </c>
      <c r="G26" s="36">
        <v>19</v>
      </c>
      <c r="H26" s="37">
        <v>26</v>
      </c>
      <c r="I26" s="7">
        <f>(G26+H26)</f>
        <v>45</v>
      </c>
      <c r="J26" s="50">
        <f t="shared" ref="J26:J48" si="15">AVERAGE(G26*100)/D26</f>
        <v>70.370370370370367</v>
      </c>
      <c r="K26" s="7">
        <f t="shared" ref="K26:K48" si="16">AVERAGE(H26*100)/E26</f>
        <v>76.470588235294116</v>
      </c>
      <c r="L26" s="3">
        <f t="shared" si="9"/>
        <v>73.770491803278688</v>
      </c>
      <c r="M26" s="3"/>
    </row>
    <row r="27" spans="2:13" ht="15" customHeight="1">
      <c r="B27" s="68"/>
      <c r="C27" s="47" t="s">
        <v>59</v>
      </c>
      <c r="D27" s="47">
        <f>(D25+D26)</f>
        <v>33</v>
      </c>
      <c r="E27" s="47">
        <f t="shared" ref="E27:I27" si="17">(E25+E26)</f>
        <v>50</v>
      </c>
      <c r="F27" s="47">
        <f t="shared" si="17"/>
        <v>83</v>
      </c>
      <c r="G27" s="47">
        <f t="shared" si="17"/>
        <v>22</v>
      </c>
      <c r="H27" s="47">
        <f t="shared" si="17"/>
        <v>35</v>
      </c>
      <c r="I27" s="47">
        <f t="shared" si="17"/>
        <v>57</v>
      </c>
      <c r="J27" s="44">
        <f t="shared" si="15"/>
        <v>66.666666666666671</v>
      </c>
      <c r="K27" s="47">
        <f t="shared" si="16"/>
        <v>70</v>
      </c>
      <c r="L27" s="48">
        <f t="shared" si="9"/>
        <v>68.674698795180717</v>
      </c>
      <c r="M27" s="48"/>
    </row>
    <row r="28" spans="2:13" ht="15" customHeight="1">
      <c r="B28" s="68"/>
      <c r="C28" s="7" t="s">
        <v>87</v>
      </c>
      <c r="D28" s="7">
        <v>15</v>
      </c>
      <c r="E28" s="7">
        <v>1</v>
      </c>
      <c r="F28" s="4">
        <f>(D28+E28)</f>
        <v>16</v>
      </c>
      <c r="G28" s="36">
        <v>1</v>
      </c>
      <c r="H28" s="37">
        <v>0</v>
      </c>
      <c r="I28" s="7">
        <f>(G28+H28)</f>
        <v>1</v>
      </c>
      <c r="J28" s="50">
        <f t="shared" si="15"/>
        <v>6.666666666666667</v>
      </c>
      <c r="K28" s="7">
        <f t="shared" si="16"/>
        <v>0</v>
      </c>
      <c r="L28" s="3">
        <f t="shared" si="9"/>
        <v>6.25</v>
      </c>
      <c r="M28" s="3"/>
    </row>
    <row r="29" spans="2:13" ht="15" customHeight="1">
      <c r="B29" s="68"/>
      <c r="C29" s="7" t="s">
        <v>88</v>
      </c>
      <c r="D29" s="7">
        <v>99</v>
      </c>
      <c r="E29" s="7">
        <v>11</v>
      </c>
      <c r="F29" s="4">
        <f t="shared" ref="F29:F30" si="18">(D29+E29)</f>
        <v>110</v>
      </c>
      <c r="G29" s="36">
        <v>46</v>
      </c>
      <c r="H29" s="37">
        <v>5</v>
      </c>
      <c r="I29" s="7">
        <f t="shared" ref="I29:I30" si="19">(G29+H29)</f>
        <v>51</v>
      </c>
      <c r="J29" s="50">
        <f t="shared" si="15"/>
        <v>46.464646464646464</v>
      </c>
      <c r="K29" s="7">
        <f t="shared" si="16"/>
        <v>45.454545454545453</v>
      </c>
      <c r="L29" s="3">
        <f t="shared" si="9"/>
        <v>46.363636363636367</v>
      </c>
      <c r="M29" s="3"/>
    </row>
    <row r="30" spans="2:13" ht="15" customHeight="1">
      <c r="B30" s="68"/>
      <c r="C30" s="7" t="s">
        <v>89</v>
      </c>
      <c r="D30" s="7">
        <v>71</v>
      </c>
      <c r="E30" s="7">
        <v>0</v>
      </c>
      <c r="F30" s="4">
        <f t="shared" si="18"/>
        <v>71</v>
      </c>
      <c r="G30" s="36">
        <v>34</v>
      </c>
      <c r="H30" s="37">
        <v>0</v>
      </c>
      <c r="I30" s="7">
        <f t="shared" si="19"/>
        <v>34</v>
      </c>
      <c r="J30" s="50">
        <f t="shared" si="15"/>
        <v>47.887323943661968</v>
      </c>
      <c r="K30" s="7" t="e">
        <f t="shared" si="16"/>
        <v>#DIV/0!</v>
      </c>
      <c r="L30" s="3">
        <f t="shared" si="9"/>
        <v>47.887323943661968</v>
      </c>
      <c r="M30" s="3"/>
    </row>
    <row r="31" spans="2:13" ht="15" customHeight="1">
      <c r="B31" s="68"/>
      <c r="C31" s="47" t="s">
        <v>90</v>
      </c>
      <c r="D31" s="47">
        <f>(D28+D29+D30)</f>
        <v>185</v>
      </c>
      <c r="E31" s="47">
        <f t="shared" ref="E31:I31" si="20">(E28+E29+E30)</f>
        <v>12</v>
      </c>
      <c r="F31" s="47">
        <f t="shared" si="20"/>
        <v>197</v>
      </c>
      <c r="G31" s="47">
        <f t="shared" si="20"/>
        <v>81</v>
      </c>
      <c r="H31" s="47">
        <f t="shared" si="20"/>
        <v>5</v>
      </c>
      <c r="I31" s="47">
        <f t="shared" si="20"/>
        <v>86</v>
      </c>
      <c r="J31" s="44">
        <f t="shared" si="15"/>
        <v>43.783783783783782</v>
      </c>
      <c r="K31" s="47">
        <f t="shared" si="16"/>
        <v>41.666666666666664</v>
      </c>
      <c r="L31" s="48">
        <f t="shared" si="9"/>
        <v>43.654822335025379</v>
      </c>
      <c r="M31" s="48">
        <v>12.08</v>
      </c>
    </row>
    <row r="32" spans="2:13">
      <c r="B32" s="69"/>
      <c r="C32" s="49" t="s">
        <v>91</v>
      </c>
      <c r="D32" s="63">
        <f>D24+D27+D31</f>
        <v>380</v>
      </c>
      <c r="E32" s="63">
        <f t="shared" ref="E32:I32" si="21">E24+E27+E31</f>
        <v>231</v>
      </c>
      <c r="F32" s="63">
        <f t="shared" si="21"/>
        <v>611</v>
      </c>
      <c r="G32" s="63">
        <f t="shared" si="21"/>
        <v>185</v>
      </c>
      <c r="H32" s="63">
        <f t="shared" si="21"/>
        <v>123</v>
      </c>
      <c r="I32" s="63">
        <f t="shared" si="21"/>
        <v>308</v>
      </c>
      <c r="J32" s="41">
        <f t="shared" si="15"/>
        <v>48.684210526315788</v>
      </c>
      <c r="K32" s="64">
        <f t="shared" si="16"/>
        <v>53.246753246753244</v>
      </c>
      <c r="L32" s="64">
        <f t="shared" si="9"/>
        <v>50.409165302782327</v>
      </c>
      <c r="M32" s="63">
        <f>(M18+M31)/2</f>
        <v>11.51</v>
      </c>
    </row>
    <row r="33" spans="2:13">
      <c r="B33" s="67" t="s">
        <v>92</v>
      </c>
      <c r="C33" s="7" t="s">
        <v>77</v>
      </c>
      <c r="D33" s="7">
        <v>9</v>
      </c>
      <c r="E33" s="7">
        <v>17</v>
      </c>
      <c r="F33" s="4">
        <f t="shared" si="1"/>
        <v>26</v>
      </c>
      <c r="G33" s="36">
        <v>5</v>
      </c>
      <c r="H33" s="37">
        <v>8</v>
      </c>
      <c r="I33" s="7">
        <f>(G33+H33)</f>
        <v>13</v>
      </c>
      <c r="J33" s="50">
        <f t="shared" si="15"/>
        <v>55.555555555555557</v>
      </c>
      <c r="K33" s="7">
        <f t="shared" si="16"/>
        <v>47.058823529411768</v>
      </c>
      <c r="L33" s="7">
        <f t="shared" si="9"/>
        <v>50</v>
      </c>
      <c r="M33" s="7">
        <v>12.15</v>
      </c>
    </row>
    <row r="34" spans="2:13">
      <c r="B34" s="68"/>
      <c r="C34" s="7" t="s">
        <v>78</v>
      </c>
      <c r="D34" s="7">
        <v>13</v>
      </c>
      <c r="E34" s="7">
        <v>41</v>
      </c>
      <c r="F34" s="4">
        <f t="shared" si="1"/>
        <v>54</v>
      </c>
      <c r="G34" s="36">
        <v>9</v>
      </c>
      <c r="H34" s="7">
        <v>26</v>
      </c>
      <c r="I34" s="7">
        <f>(G34+H34)</f>
        <v>35</v>
      </c>
      <c r="J34" s="50">
        <f t="shared" si="15"/>
        <v>69.230769230769226</v>
      </c>
      <c r="K34" s="7">
        <f t="shared" si="16"/>
        <v>63.414634146341463</v>
      </c>
      <c r="L34" s="7">
        <f t="shared" si="9"/>
        <v>64.81481481481481</v>
      </c>
      <c r="M34" s="7"/>
    </row>
    <row r="35" spans="2:13">
      <c r="B35" s="68"/>
      <c r="C35" s="45" t="s">
        <v>80</v>
      </c>
      <c r="D35" s="45">
        <f>(D33+D34)</f>
        <v>22</v>
      </c>
      <c r="E35" s="45">
        <f t="shared" ref="E35:I35" si="22">(E33+E34)</f>
        <v>58</v>
      </c>
      <c r="F35" s="45">
        <f t="shared" si="22"/>
        <v>80</v>
      </c>
      <c r="G35" s="45">
        <f t="shared" si="22"/>
        <v>14</v>
      </c>
      <c r="H35" s="45">
        <f t="shared" si="22"/>
        <v>34</v>
      </c>
      <c r="I35" s="45">
        <f t="shared" si="22"/>
        <v>48</v>
      </c>
      <c r="J35" s="51">
        <f t="shared" si="15"/>
        <v>63.636363636363633</v>
      </c>
      <c r="K35" s="45">
        <f t="shared" si="16"/>
        <v>58.620689655172413</v>
      </c>
      <c r="L35" s="45">
        <f t="shared" si="9"/>
        <v>60</v>
      </c>
      <c r="M35" s="45"/>
    </row>
    <row r="36" spans="2:13">
      <c r="B36" s="68"/>
      <c r="C36" s="7" t="s">
        <v>81</v>
      </c>
      <c r="D36" s="7">
        <v>19</v>
      </c>
      <c r="E36" s="7">
        <v>12</v>
      </c>
      <c r="F36" s="4">
        <f>(D36+E36)</f>
        <v>31</v>
      </c>
      <c r="G36" s="36">
        <v>9</v>
      </c>
      <c r="H36" s="37">
        <v>6</v>
      </c>
      <c r="I36" s="7">
        <f>(G36+H36)</f>
        <v>15</v>
      </c>
      <c r="J36" s="50">
        <f t="shared" si="15"/>
        <v>47.368421052631582</v>
      </c>
      <c r="K36" s="7">
        <f t="shared" si="16"/>
        <v>50</v>
      </c>
      <c r="L36" s="7">
        <f t="shared" si="9"/>
        <v>48.387096774193552</v>
      </c>
      <c r="M36" s="7"/>
    </row>
    <row r="37" spans="2:13">
      <c r="B37" s="68"/>
      <c r="C37" s="7" t="s">
        <v>82</v>
      </c>
      <c r="D37" s="7">
        <v>65</v>
      </c>
      <c r="E37" s="7">
        <v>107</v>
      </c>
      <c r="F37" s="4">
        <f>(D37+E37)</f>
        <v>172</v>
      </c>
      <c r="G37" s="36">
        <v>22</v>
      </c>
      <c r="H37" s="37">
        <v>23</v>
      </c>
      <c r="I37" s="7">
        <f>(G37+H37)</f>
        <v>45</v>
      </c>
      <c r="J37" s="50">
        <f t="shared" si="15"/>
        <v>33.846153846153847</v>
      </c>
      <c r="K37" s="7">
        <f t="shared" si="16"/>
        <v>21.495327102803738</v>
      </c>
      <c r="L37" s="7">
        <f t="shared" si="9"/>
        <v>26.162790697674417</v>
      </c>
      <c r="M37" s="7"/>
    </row>
    <row r="38" spans="2:13">
      <c r="B38" s="68"/>
      <c r="C38" s="45" t="s">
        <v>83</v>
      </c>
      <c r="D38" s="45">
        <f>(D36+D37)</f>
        <v>84</v>
      </c>
      <c r="E38" s="45">
        <f t="shared" ref="E38:I38" si="23">(E36+E37)</f>
        <v>119</v>
      </c>
      <c r="F38" s="45">
        <f t="shared" si="23"/>
        <v>203</v>
      </c>
      <c r="G38" s="45">
        <f t="shared" si="23"/>
        <v>31</v>
      </c>
      <c r="H38" s="45">
        <f t="shared" si="23"/>
        <v>29</v>
      </c>
      <c r="I38" s="45">
        <f t="shared" si="23"/>
        <v>60</v>
      </c>
      <c r="J38" s="51">
        <f t="shared" si="15"/>
        <v>36.904761904761905</v>
      </c>
      <c r="K38" s="45">
        <f t="shared" si="16"/>
        <v>24.369747899159663</v>
      </c>
      <c r="L38" s="45">
        <f t="shared" si="9"/>
        <v>29.55665024630542</v>
      </c>
      <c r="M38" s="45"/>
    </row>
    <row r="39" spans="2:13">
      <c r="B39" s="68"/>
      <c r="C39" s="47" t="s">
        <v>93</v>
      </c>
      <c r="D39" s="47">
        <f>(D35+D38)</f>
        <v>106</v>
      </c>
      <c r="E39" s="47">
        <f t="shared" ref="E39:I39" si="24">(E35+E38)</f>
        <v>177</v>
      </c>
      <c r="F39" s="47">
        <f t="shared" si="24"/>
        <v>283</v>
      </c>
      <c r="G39" s="47">
        <f t="shared" si="24"/>
        <v>45</v>
      </c>
      <c r="H39" s="47">
        <f t="shared" si="24"/>
        <v>63</v>
      </c>
      <c r="I39" s="47">
        <f t="shared" si="24"/>
        <v>108</v>
      </c>
      <c r="J39" s="44">
        <f t="shared" si="15"/>
        <v>42.452830188679243</v>
      </c>
      <c r="K39" s="47">
        <f t="shared" si="16"/>
        <v>35.593220338983052</v>
      </c>
      <c r="L39" s="47">
        <f t="shared" si="9"/>
        <v>38.162544169611309</v>
      </c>
      <c r="M39" s="47"/>
    </row>
    <row r="40" spans="2:13">
      <c r="B40" s="68"/>
      <c r="C40" s="7" t="s">
        <v>84</v>
      </c>
      <c r="D40" s="7">
        <v>14</v>
      </c>
      <c r="E40" s="7">
        <v>29</v>
      </c>
      <c r="F40" s="4">
        <f>(D40+E40)</f>
        <v>43</v>
      </c>
      <c r="G40" s="36">
        <v>6</v>
      </c>
      <c r="H40" s="37">
        <v>16</v>
      </c>
      <c r="I40" s="7">
        <f>(G40+H40)</f>
        <v>22</v>
      </c>
      <c r="J40" s="50">
        <f t="shared" si="15"/>
        <v>42.857142857142854</v>
      </c>
      <c r="K40" s="7">
        <f t="shared" si="16"/>
        <v>55.172413793103445</v>
      </c>
      <c r="L40" s="7">
        <f t="shared" si="9"/>
        <v>51.162790697674417</v>
      </c>
      <c r="M40" s="7"/>
    </row>
    <row r="41" spans="2:13">
      <c r="B41" s="68"/>
      <c r="C41" s="7" t="s">
        <v>85</v>
      </c>
      <c r="D41" s="7">
        <v>40</v>
      </c>
      <c r="E41" s="7">
        <v>57</v>
      </c>
      <c r="F41" s="4">
        <f>(D41+E41)</f>
        <v>97</v>
      </c>
      <c r="G41" s="36">
        <v>26</v>
      </c>
      <c r="H41" s="37">
        <v>37</v>
      </c>
      <c r="I41" s="7">
        <f>(G41+H41)</f>
        <v>63</v>
      </c>
      <c r="J41" s="50">
        <f t="shared" si="15"/>
        <v>65</v>
      </c>
      <c r="K41" s="7">
        <f t="shared" si="16"/>
        <v>64.912280701754383</v>
      </c>
      <c r="L41" s="7">
        <f t="shared" si="9"/>
        <v>64.948453608247419</v>
      </c>
      <c r="M41" s="7"/>
    </row>
    <row r="42" spans="2:13">
      <c r="B42" s="68"/>
      <c r="C42" s="47" t="s">
        <v>94</v>
      </c>
      <c r="D42" s="47">
        <f>(D40+D41)</f>
        <v>54</v>
      </c>
      <c r="E42" s="47">
        <f t="shared" ref="E42:I42" si="25">(E40+E41)</f>
        <v>86</v>
      </c>
      <c r="F42" s="47">
        <f t="shared" si="25"/>
        <v>140</v>
      </c>
      <c r="G42" s="47">
        <f t="shared" si="25"/>
        <v>32</v>
      </c>
      <c r="H42" s="47">
        <f t="shared" si="25"/>
        <v>53</v>
      </c>
      <c r="I42" s="47">
        <f t="shared" si="25"/>
        <v>85</v>
      </c>
      <c r="J42" s="44">
        <f t="shared" si="15"/>
        <v>59.25925925925926</v>
      </c>
      <c r="K42" s="47">
        <f t="shared" si="16"/>
        <v>61.627906976744185</v>
      </c>
      <c r="L42" s="47">
        <f t="shared" si="9"/>
        <v>60.714285714285715</v>
      </c>
      <c r="M42" s="47"/>
    </row>
    <row r="43" spans="2:13">
      <c r="B43" s="68"/>
      <c r="C43" s="7" t="s">
        <v>87</v>
      </c>
      <c r="D43" s="7">
        <v>12</v>
      </c>
      <c r="E43" s="7">
        <v>0</v>
      </c>
      <c r="F43" s="4">
        <f>(D43+E43)</f>
        <v>12</v>
      </c>
      <c r="G43" s="36">
        <v>11</v>
      </c>
      <c r="H43" s="37">
        <v>0</v>
      </c>
      <c r="I43" s="7">
        <f>(G43+H43)</f>
        <v>11</v>
      </c>
      <c r="J43" s="50">
        <f t="shared" si="15"/>
        <v>91.666666666666671</v>
      </c>
      <c r="K43" s="7" t="e">
        <f t="shared" si="16"/>
        <v>#DIV/0!</v>
      </c>
      <c r="L43" s="7">
        <f t="shared" si="9"/>
        <v>91.666666666666671</v>
      </c>
      <c r="M43" s="7"/>
    </row>
    <row r="44" spans="2:13">
      <c r="B44" s="68"/>
      <c r="C44" s="7" t="s">
        <v>88</v>
      </c>
      <c r="D44" s="7">
        <v>20</v>
      </c>
      <c r="E44" s="7">
        <v>2</v>
      </c>
      <c r="F44" s="4">
        <f t="shared" ref="F44:F45" si="26">(D44+E44)</f>
        <v>22</v>
      </c>
      <c r="G44" s="36">
        <v>16</v>
      </c>
      <c r="H44" s="37">
        <v>1</v>
      </c>
      <c r="I44" s="7">
        <f t="shared" ref="I44:I45" si="27">(G44+H44)</f>
        <v>17</v>
      </c>
      <c r="J44" s="50">
        <f t="shared" si="15"/>
        <v>80</v>
      </c>
      <c r="K44" s="7">
        <f t="shared" si="16"/>
        <v>50</v>
      </c>
      <c r="L44" s="7">
        <f t="shared" si="9"/>
        <v>77.272727272727266</v>
      </c>
      <c r="M44" s="7"/>
    </row>
    <row r="45" spans="2:13">
      <c r="B45" s="68"/>
      <c r="C45" s="7" t="s">
        <v>100</v>
      </c>
      <c r="D45" s="7">
        <v>14</v>
      </c>
      <c r="E45" s="7">
        <v>0</v>
      </c>
      <c r="F45" s="4">
        <f t="shared" si="26"/>
        <v>14</v>
      </c>
      <c r="G45" s="36">
        <v>14</v>
      </c>
      <c r="H45" s="37">
        <v>0</v>
      </c>
      <c r="I45" s="7">
        <f t="shared" si="27"/>
        <v>14</v>
      </c>
      <c r="J45" s="50">
        <f t="shared" si="15"/>
        <v>100</v>
      </c>
      <c r="K45" s="7" t="e">
        <f t="shared" si="16"/>
        <v>#DIV/0!</v>
      </c>
      <c r="L45" s="7">
        <f t="shared" si="9"/>
        <v>100</v>
      </c>
      <c r="M45" s="7">
        <v>10.92</v>
      </c>
    </row>
    <row r="46" spans="2:13">
      <c r="B46" s="68"/>
      <c r="C46" s="47" t="s">
        <v>95</v>
      </c>
      <c r="D46" s="47">
        <f>(D43+D44+D45)</f>
        <v>46</v>
      </c>
      <c r="E46" s="47">
        <f t="shared" ref="E46:I46" si="28">(E43+E44+E45)</f>
        <v>2</v>
      </c>
      <c r="F46" s="47">
        <f t="shared" si="28"/>
        <v>48</v>
      </c>
      <c r="G46" s="47">
        <f t="shared" si="28"/>
        <v>41</v>
      </c>
      <c r="H46" s="47">
        <f t="shared" si="28"/>
        <v>1</v>
      </c>
      <c r="I46" s="47">
        <f t="shared" si="28"/>
        <v>42</v>
      </c>
      <c r="J46" s="44">
        <f t="shared" si="15"/>
        <v>89.130434782608702</v>
      </c>
      <c r="K46" s="47">
        <f t="shared" si="16"/>
        <v>50</v>
      </c>
      <c r="L46" s="47">
        <f t="shared" si="9"/>
        <v>87.5</v>
      </c>
      <c r="M46" s="47">
        <v>10.37</v>
      </c>
    </row>
    <row r="47" spans="2:13">
      <c r="B47" s="69"/>
      <c r="C47" s="49" t="s">
        <v>96</v>
      </c>
      <c r="D47" s="65">
        <f>D39+D42+D46</f>
        <v>206</v>
      </c>
      <c r="E47" s="65">
        <f t="shared" ref="E47:I47" si="29">E39+E42+E46</f>
        <v>265</v>
      </c>
      <c r="F47" s="65">
        <f t="shared" si="29"/>
        <v>471</v>
      </c>
      <c r="G47" s="65">
        <f t="shared" si="29"/>
        <v>118</v>
      </c>
      <c r="H47" s="65">
        <f t="shared" si="29"/>
        <v>117</v>
      </c>
      <c r="I47" s="65">
        <f t="shared" si="29"/>
        <v>235</v>
      </c>
      <c r="J47" s="41">
        <f t="shared" si="15"/>
        <v>57.28155339805825</v>
      </c>
      <c r="K47" s="64">
        <f t="shared" si="16"/>
        <v>44.150943396226417</v>
      </c>
      <c r="L47" s="64">
        <f t="shared" si="9"/>
        <v>49.893842887473461</v>
      </c>
      <c r="M47" s="65">
        <f>(M33+M45+M46)/3</f>
        <v>11.146666666666667</v>
      </c>
    </row>
    <row r="48" spans="2:13">
      <c r="B48" s="52"/>
      <c r="C48" s="52" t="s">
        <v>97</v>
      </c>
      <c r="D48" s="66">
        <f>D17+D32+D47</f>
        <v>771</v>
      </c>
      <c r="E48" s="66">
        <f t="shared" ref="E48:I48" si="30">E17+E32+E47</f>
        <v>682</v>
      </c>
      <c r="F48" s="66">
        <f t="shared" si="30"/>
        <v>1453</v>
      </c>
      <c r="G48" s="66">
        <f t="shared" si="30"/>
        <v>426</v>
      </c>
      <c r="H48" s="66">
        <f t="shared" si="30"/>
        <v>346</v>
      </c>
      <c r="I48" s="66">
        <f t="shared" si="30"/>
        <v>772</v>
      </c>
      <c r="J48" s="53">
        <f t="shared" si="15"/>
        <v>55.252918287937746</v>
      </c>
      <c r="K48" s="54">
        <f t="shared" si="16"/>
        <v>50.733137829912025</v>
      </c>
      <c r="L48" s="54">
        <f t="shared" si="9"/>
        <v>53.131452167928423</v>
      </c>
      <c r="M48" s="52" t="e">
        <f>(M16+M32+M47+#REF!)/4</f>
        <v>#REF!</v>
      </c>
    </row>
  </sheetData>
  <mergeCells count="10">
    <mergeCell ref="B1:E1"/>
    <mergeCell ref="B4:D4"/>
    <mergeCell ref="B3:D3"/>
    <mergeCell ref="B5:E5"/>
    <mergeCell ref="B2:D2"/>
    <mergeCell ref="B11:B13"/>
    <mergeCell ref="B14:B17"/>
    <mergeCell ref="B33:B47"/>
    <mergeCell ref="B18:B32"/>
    <mergeCell ref="C9:D9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Footer>&amp;C&amp;"-,Gras italique"&amp;14RESULTATS DES EXAMENS OFFICIELS SESSION 2017 A L'I.P.NANFAH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6"/>
  <sheetViews>
    <sheetView workbookViewId="0">
      <selection activeCell="A2" sqref="A2:L26"/>
    </sheetView>
  </sheetViews>
  <sheetFormatPr baseColWidth="10" defaultRowHeight="15"/>
  <cols>
    <col min="1" max="1" width="14.28515625" customWidth="1"/>
    <col min="2" max="2" width="11" customWidth="1"/>
  </cols>
  <sheetData>
    <row r="2" spans="1:12" ht="15.75">
      <c r="B2" s="73" t="s">
        <v>15</v>
      </c>
      <c r="C2" s="73"/>
      <c r="D2" s="73"/>
      <c r="E2" s="6"/>
    </row>
    <row r="3" spans="1:12" ht="26.25">
      <c r="A3" s="4" t="s">
        <v>0</v>
      </c>
      <c r="B3" s="4" t="s">
        <v>40</v>
      </c>
      <c r="C3" s="4" t="s">
        <v>1</v>
      </c>
      <c r="D3" s="4" t="s">
        <v>2</v>
      </c>
      <c r="E3" s="4" t="s">
        <v>50</v>
      </c>
      <c r="F3" s="4" t="s">
        <v>3</v>
      </c>
      <c r="G3" s="4" t="s">
        <v>48</v>
      </c>
      <c r="H3" s="4" t="s">
        <v>47</v>
      </c>
      <c r="I3" s="4" t="s">
        <v>49</v>
      </c>
      <c r="J3" s="17" t="s">
        <v>7</v>
      </c>
      <c r="K3" s="17" t="s">
        <v>5</v>
      </c>
      <c r="L3" s="17" t="s">
        <v>6</v>
      </c>
    </row>
    <row r="4" spans="1:12">
      <c r="A4" s="78" t="s">
        <v>51</v>
      </c>
      <c r="B4" s="7" t="s">
        <v>9</v>
      </c>
      <c r="C4" s="3">
        <v>70</v>
      </c>
      <c r="D4" s="3">
        <v>69</v>
      </c>
      <c r="E4" s="3">
        <v>51</v>
      </c>
      <c r="F4" s="3">
        <f>AVERAGE(E4*100/D4)</f>
        <v>73.913043478260875</v>
      </c>
      <c r="G4" s="3"/>
      <c r="H4" s="3">
        <v>11</v>
      </c>
      <c r="I4" s="3">
        <v>9</v>
      </c>
      <c r="J4" s="3">
        <v>12.73</v>
      </c>
      <c r="K4" s="3">
        <v>4.3099999999999996</v>
      </c>
      <c r="L4" s="3">
        <v>9.18</v>
      </c>
    </row>
    <row r="5" spans="1:12">
      <c r="A5" s="78"/>
      <c r="B5" s="7" t="s">
        <v>8</v>
      </c>
      <c r="C5" s="3">
        <v>75</v>
      </c>
      <c r="D5" s="3">
        <v>74</v>
      </c>
      <c r="E5" s="3">
        <v>55</v>
      </c>
      <c r="F5" s="3">
        <f t="shared" ref="F5:F8" si="0">AVERAGE(E5*100/D5)</f>
        <v>74.324324324324323</v>
      </c>
      <c r="G5" s="3"/>
      <c r="H5" s="3">
        <v>16</v>
      </c>
      <c r="I5" s="3">
        <v>6</v>
      </c>
      <c r="J5" s="3">
        <v>13.05</v>
      </c>
      <c r="K5" s="3">
        <v>3.37</v>
      </c>
      <c r="L5" s="3">
        <v>9.33</v>
      </c>
    </row>
    <row r="6" spans="1:12">
      <c r="A6" s="78"/>
      <c r="B6" s="7" t="s">
        <v>10</v>
      </c>
      <c r="C6" s="3">
        <v>73</v>
      </c>
      <c r="D6" s="3">
        <v>69</v>
      </c>
      <c r="E6" s="3">
        <v>21</v>
      </c>
      <c r="F6" s="3">
        <f t="shared" si="0"/>
        <v>30.434782608695652</v>
      </c>
      <c r="G6" s="3"/>
      <c r="H6" s="3">
        <v>31</v>
      </c>
      <c r="I6" s="3">
        <v>14</v>
      </c>
      <c r="J6" s="3">
        <v>12</v>
      </c>
      <c r="K6" s="3">
        <v>3.54</v>
      </c>
      <c r="L6" s="3">
        <v>8.1199999999999992</v>
      </c>
    </row>
    <row r="7" spans="1:12">
      <c r="A7" s="78"/>
      <c r="B7" s="7" t="s">
        <v>11</v>
      </c>
      <c r="C7" s="3">
        <v>74</v>
      </c>
      <c r="D7" s="3">
        <v>70</v>
      </c>
      <c r="E7" s="3">
        <v>33</v>
      </c>
      <c r="F7" s="3">
        <f t="shared" si="0"/>
        <v>47.142857142857146</v>
      </c>
      <c r="G7" s="3"/>
      <c r="H7" s="3">
        <v>32</v>
      </c>
      <c r="I7" s="3">
        <v>12</v>
      </c>
      <c r="J7" s="3">
        <v>11.88</v>
      </c>
      <c r="K7" s="3">
        <v>0.85</v>
      </c>
      <c r="L7" s="3">
        <v>8.77</v>
      </c>
    </row>
    <row r="8" spans="1:12">
      <c r="A8" s="29" t="s">
        <v>52</v>
      </c>
      <c r="B8" s="24"/>
      <c r="C8" s="24">
        <f>C4+C5+C6+C7</f>
        <v>292</v>
      </c>
      <c r="D8" s="24">
        <f t="shared" ref="D8:E8" si="1">D4+D5+D6+D7</f>
        <v>282</v>
      </c>
      <c r="E8" s="24">
        <f t="shared" si="1"/>
        <v>160</v>
      </c>
      <c r="F8" s="22">
        <f t="shared" si="0"/>
        <v>56.737588652482266</v>
      </c>
      <c r="G8" s="23"/>
      <c r="H8" s="24">
        <f t="shared" ref="H8:I8" si="2">H4+H5+H6+H7</f>
        <v>90</v>
      </c>
      <c r="I8" s="24">
        <f t="shared" si="2"/>
        <v>41</v>
      </c>
      <c r="J8" s="24">
        <v>13.05</v>
      </c>
      <c r="K8" s="24">
        <v>0.85</v>
      </c>
      <c r="L8" s="24">
        <f>(L4+L5+L6+L7)/4</f>
        <v>8.8499999999999979</v>
      </c>
    </row>
    <row r="9" spans="1:12">
      <c r="A9" s="79" t="s">
        <v>34</v>
      </c>
      <c r="B9" s="7" t="s">
        <v>17</v>
      </c>
      <c r="C9" s="3">
        <v>39</v>
      </c>
      <c r="D9" s="3">
        <v>35</v>
      </c>
      <c r="E9" s="3">
        <v>2</v>
      </c>
      <c r="F9" s="3">
        <v>13.33</v>
      </c>
      <c r="G9" s="3">
        <v>9</v>
      </c>
      <c r="H9" s="3">
        <v>14</v>
      </c>
      <c r="I9" s="3">
        <v>14</v>
      </c>
      <c r="J9" s="3">
        <v>10.73</v>
      </c>
      <c r="K9" s="3">
        <v>2.35</v>
      </c>
      <c r="L9" s="3">
        <v>7.88</v>
      </c>
    </row>
    <row r="10" spans="1:12">
      <c r="A10" s="79"/>
      <c r="B10" s="7" t="s">
        <v>19</v>
      </c>
      <c r="C10" s="3">
        <v>14</v>
      </c>
      <c r="D10" s="3">
        <v>12</v>
      </c>
      <c r="E10" s="3">
        <v>3</v>
      </c>
      <c r="F10" s="3">
        <v>25</v>
      </c>
      <c r="G10" s="3">
        <v>2</v>
      </c>
      <c r="H10" s="3">
        <v>4</v>
      </c>
      <c r="I10" s="3">
        <v>5</v>
      </c>
      <c r="J10" s="3">
        <v>13.24</v>
      </c>
      <c r="K10" s="3">
        <v>1.71</v>
      </c>
      <c r="L10" s="3">
        <v>8.0399999999999991</v>
      </c>
    </row>
    <row r="11" spans="1:12">
      <c r="A11" s="79"/>
      <c r="B11" s="7" t="s">
        <v>18</v>
      </c>
      <c r="C11" s="3">
        <v>79</v>
      </c>
      <c r="D11" s="3">
        <v>74</v>
      </c>
      <c r="E11" s="3">
        <v>27</v>
      </c>
      <c r="F11" s="3">
        <v>36.479999999999997</v>
      </c>
      <c r="G11" s="3">
        <v>19</v>
      </c>
      <c r="H11" s="3">
        <v>19</v>
      </c>
      <c r="I11" s="3">
        <v>14</v>
      </c>
      <c r="J11" s="3">
        <v>12.4</v>
      </c>
      <c r="K11" s="3">
        <v>0.23</v>
      </c>
      <c r="L11" s="3">
        <v>9.15</v>
      </c>
    </row>
    <row r="12" spans="1:12">
      <c r="A12" s="79"/>
      <c r="B12" s="7" t="s">
        <v>20</v>
      </c>
      <c r="C12" s="3">
        <v>53</v>
      </c>
      <c r="D12" s="3">
        <v>45</v>
      </c>
      <c r="E12" s="3">
        <v>15</v>
      </c>
      <c r="F12" s="3">
        <v>33.33</v>
      </c>
      <c r="G12" s="3">
        <v>10</v>
      </c>
      <c r="H12" s="3">
        <v>4</v>
      </c>
      <c r="I12" s="3">
        <v>16</v>
      </c>
      <c r="J12" s="3">
        <v>12.98</v>
      </c>
      <c r="K12" s="3">
        <v>3.83</v>
      </c>
      <c r="L12" s="3">
        <v>8.6300000000000008</v>
      </c>
    </row>
    <row r="13" spans="1:12">
      <c r="A13" s="79"/>
      <c r="B13" s="7" t="s">
        <v>21</v>
      </c>
      <c r="C13" s="3">
        <v>69</v>
      </c>
      <c r="D13" s="3">
        <v>62</v>
      </c>
      <c r="E13" s="3">
        <v>8</v>
      </c>
      <c r="F13" s="3">
        <v>12.9</v>
      </c>
      <c r="G13" s="3">
        <v>16</v>
      </c>
      <c r="H13" s="3">
        <v>18</v>
      </c>
      <c r="I13" s="3">
        <v>27</v>
      </c>
      <c r="J13" s="3">
        <v>12.14</v>
      </c>
      <c r="K13" s="3">
        <v>1.1200000000000001</v>
      </c>
      <c r="L13" s="3">
        <v>8.11</v>
      </c>
    </row>
    <row r="14" spans="1:12">
      <c r="A14" s="79"/>
      <c r="B14" s="7" t="s">
        <v>22</v>
      </c>
      <c r="C14" s="3">
        <v>71</v>
      </c>
      <c r="D14" s="3">
        <v>66</v>
      </c>
      <c r="E14" s="3">
        <v>20</v>
      </c>
      <c r="F14" s="3">
        <v>30.3</v>
      </c>
      <c r="G14" s="3">
        <v>21</v>
      </c>
      <c r="H14" s="3">
        <v>21</v>
      </c>
      <c r="I14" s="3">
        <v>9</v>
      </c>
      <c r="J14" s="3">
        <v>13.12</v>
      </c>
      <c r="K14" s="3">
        <v>3.32</v>
      </c>
      <c r="L14" s="3">
        <v>9.2100000000000009</v>
      </c>
    </row>
    <row r="15" spans="1:12">
      <c r="A15" s="79"/>
      <c r="B15" s="7" t="s">
        <v>23</v>
      </c>
      <c r="C15" s="3">
        <v>71</v>
      </c>
      <c r="D15" s="3">
        <v>64</v>
      </c>
      <c r="E15" s="3">
        <v>13</v>
      </c>
      <c r="F15" s="3">
        <v>20.309999999999999</v>
      </c>
      <c r="G15" s="3">
        <v>21</v>
      </c>
      <c r="H15" s="3">
        <v>17</v>
      </c>
      <c r="I15" s="3">
        <v>19</v>
      </c>
      <c r="J15" s="3">
        <v>13.3</v>
      </c>
      <c r="K15" s="3">
        <v>2.69</v>
      </c>
      <c r="L15" s="3">
        <v>8.5500000000000007</v>
      </c>
    </row>
    <row r="16" spans="1:12">
      <c r="A16" s="26" t="s">
        <v>24</v>
      </c>
      <c r="B16" s="27"/>
      <c r="C16" s="26">
        <f>C9+C10+C11+C12+C13+C14+C15</f>
        <v>396</v>
      </c>
      <c r="D16" s="26">
        <f t="shared" ref="D16:I16" si="3">D9+D10+D11+D12+D13+D14+D15</f>
        <v>358</v>
      </c>
      <c r="E16" s="26">
        <f t="shared" si="3"/>
        <v>88</v>
      </c>
      <c r="F16" s="26">
        <f>(C9+C10+C11+C12+C13+C14+C15)/7</f>
        <v>56.571428571428569</v>
      </c>
      <c r="G16" s="26">
        <f t="shared" si="3"/>
        <v>98</v>
      </c>
      <c r="H16" s="26">
        <f t="shared" si="3"/>
        <v>97</v>
      </c>
      <c r="I16" s="26">
        <f t="shared" si="3"/>
        <v>104</v>
      </c>
      <c r="J16" s="26">
        <v>14.01</v>
      </c>
      <c r="K16" s="26">
        <v>2.02</v>
      </c>
      <c r="L16" s="26">
        <v>8.81</v>
      </c>
    </row>
    <row r="17" spans="1:12">
      <c r="A17" s="67" t="s">
        <v>16</v>
      </c>
      <c r="B17" s="7" t="s">
        <v>25</v>
      </c>
      <c r="C17" s="3">
        <v>42</v>
      </c>
      <c r="D17" s="3">
        <v>41</v>
      </c>
      <c r="E17" s="3">
        <v>8</v>
      </c>
      <c r="F17" s="3">
        <f>E17*100/D17</f>
        <v>19.512195121951219</v>
      </c>
      <c r="G17" s="3">
        <v>16</v>
      </c>
      <c r="H17" s="3">
        <v>7</v>
      </c>
      <c r="I17" s="3">
        <v>10</v>
      </c>
      <c r="J17" s="3">
        <v>11.07</v>
      </c>
      <c r="K17" s="3">
        <v>5.0599999999999996</v>
      </c>
      <c r="L17" s="3">
        <v>8.6999999999999993</v>
      </c>
    </row>
    <row r="18" spans="1:12">
      <c r="A18" s="68"/>
      <c r="B18" s="7" t="s">
        <v>26</v>
      </c>
      <c r="C18" s="3">
        <v>48</v>
      </c>
      <c r="D18" s="3">
        <v>47</v>
      </c>
      <c r="E18" s="3">
        <v>12</v>
      </c>
      <c r="F18" s="3">
        <f t="shared" ref="F18:F22" si="4">E18*100/D18</f>
        <v>25.531914893617021</v>
      </c>
      <c r="G18" s="3">
        <v>14</v>
      </c>
      <c r="H18" s="3">
        <v>7</v>
      </c>
      <c r="I18" s="3">
        <v>14</v>
      </c>
      <c r="J18" s="3">
        <v>11.22</v>
      </c>
      <c r="K18" s="3">
        <v>2.89</v>
      </c>
      <c r="L18" s="3">
        <v>8.58</v>
      </c>
    </row>
    <row r="19" spans="1:12">
      <c r="A19" s="68"/>
      <c r="B19" s="7" t="s">
        <v>27</v>
      </c>
      <c r="C19" s="3">
        <v>24</v>
      </c>
      <c r="D19" s="3">
        <v>23</v>
      </c>
      <c r="E19" s="3">
        <v>9</v>
      </c>
      <c r="F19" s="3">
        <f t="shared" si="4"/>
        <v>39.130434782608695</v>
      </c>
      <c r="G19" s="3">
        <v>6</v>
      </c>
      <c r="H19" s="3">
        <v>3</v>
      </c>
      <c r="I19" s="3">
        <v>6</v>
      </c>
      <c r="J19" s="3">
        <v>11.69</v>
      </c>
      <c r="K19" s="3">
        <v>1.36</v>
      </c>
      <c r="L19" s="3">
        <v>9.0500000000000007</v>
      </c>
    </row>
    <row r="20" spans="1:12" ht="21" customHeight="1">
      <c r="A20" s="68"/>
      <c r="B20" s="2" t="s">
        <v>28</v>
      </c>
      <c r="C20" s="3">
        <v>69</v>
      </c>
      <c r="D20" s="3">
        <v>64</v>
      </c>
      <c r="E20" s="3">
        <v>15</v>
      </c>
      <c r="F20" s="3">
        <f t="shared" si="4"/>
        <v>23.4375</v>
      </c>
      <c r="G20" s="3">
        <v>24</v>
      </c>
      <c r="H20" s="3">
        <v>8</v>
      </c>
      <c r="I20" s="3">
        <v>22</v>
      </c>
      <c r="J20" s="3">
        <v>12.16</v>
      </c>
      <c r="K20" s="3">
        <v>3.81</v>
      </c>
      <c r="L20" s="3">
        <v>8.82</v>
      </c>
    </row>
    <row r="21" spans="1:12" ht="21" customHeight="1">
      <c r="A21" s="68"/>
      <c r="B21" s="2" t="s">
        <v>29</v>
      </c>
      <c r="C21" s="3">
        <v>55</v>
      </c>
      <c r="D21" s="3">
        <v>55</v>
      </c>
      <c r="E21" s="3">
        <v>15</v>
      </c>
      <c r="F21" s="3">
        <f t="shared" si="4"/>
        <v>27.272727272727273</v>
      </c>
      <c r="G21" s="3">
        <v>17</v>
      </c>
      <c r="H21" s="3">
        <v>8</v>
      </c>
      <c r="I21" s="3">
        <v>15</v>
      </c>
      <c r="J21" s="3">
        <v>12.19</v>
      </c>
      <c r="K21" s="3">
        <v>6.53</v>
      </c>
      <c r="L21" s="3">
        <v>9.23</v>
      </c>
    </row>
    <row r="22" spans="1:12" ht="21" customHeight="1">
      <c r="A22" s="68"/>
      <c r="B22" s="2" t="s">
        <v>30</v>
      </c>
      <c r="C22" s="3">
        <v>63</v>
      </c>
      <c r="D22" s="3">
        <v>58</v>
      </c>
      <c r="E22" s="3">
        <v>17</v>
      </c>
      <c r="F22" s="3">
        <f t="shared" si="4"/>
        <v>29.310344827586206</v>
      </c>
      <c r="G22" s="3">
        <v>22</v>
      </c>
      <c r="H22" s="3">
        <v>9</v>
      </c>
      <c r="I22" s="3">
        <v>9</v>
      </c>
      <c r="J22" s="3">
        <v>11.93</v>
      </c>
      <c r="K22" s="3">
        <v>0.5</v>
      </c>
      <c r="L22" s="3">
        <v>8.85</v>
      </c>
    </row>
    <row r="23" spans="1:12">
      <c r="A23" s="32" t="s">
        <v>31</v>
      </c>
      <c r="B23" s="24"/>
      <c r="C23" s="24">
        <f>C17+C18+C19+C20+C21+C22</f>
        <v>301</v>
      </c>
      <c r="D23" s="24">
        <f t="shared" ref="D23:I23" si="5">D17+D18+D19+D20+D21+D22</f>
        <v>288</v>
      </c>
      <c r="E23" s="24">
        <f t="shared" si="5"/>
        <v>76</v>
      </c>
      <c r="F23" s="24">
        <f>AVERAGE((F17+F18+F19+F20+F21+F22)/6)</f>
        <v>27.365852816415071</v>
      </c>
      <c r="G23" s="24">
        <f t="shared" si="5"/>
        <v>99</v>
      </c>
      <c r="H23" s="24">
        <f t="shared" si="5"/>
        <v>42</v>
      </c>
      <c r="I23" s="24">
        <f t="shared" si="5"/>
        <v>76</v>
      </c>
      <c r="J23" s="24">
        <v>12.73</v>
      </c>
      <c r="K23" s="24">
        <v>1.23</v>
      </c>
      <c r="L23" s="24">
        <v>8.94</v>
      </c>
    </row>
    <row r="24" spans="1:12">
      <c r="A24" s="33" t="s">
        <v>54</v>
      </c>
      <c r="B24" s="25"/>
      <c r="C24" s="25">
        <f>C11+C15+C19+C23</f>
        <v>475</v>
      </c>
      <c r="D24" s="25">
        <f>D11+D15+D19+D23</f>
        <v>449</v>
      </c>
      <c r="E24" s="25">
        <f>E11+E15+E19+E23</f>
        <v>125</v>
      </c>
      <c r="F24" s="25">
        <f>AVERAGE((F11+F15+F19+F23)/4)</f>
        <v>30.821571899755938</v>
      </c>
      <c r="G24" s="24"/>
      <c r="H24" s="25">
        <f>H11+H15+H19+H23</f>
        <v>81</v>
      </c>
      <c r="I24" s="25">
        <f>I11+I15+I19+I23</f>
        <v>115</v>
      </c>
      <c r="J24" s="25">
        <f>J11+J15+J19+J23</f>
        <v>50.120000000000005</v>
      </c>
      <c r="K24" s="25">
        <f>K11+K15+K19+K23</f>
        <v>5.51</v>
      </c>
      <c r="L24" s="25">
        <f>(L11+L15+L19+L23)/4</f>
        <v>8.9225000000000012</v>
      </c>
    </row>
    <row r="25" spans="1:12">
      <c r="A25" s="30" t="s">
        <v>55</v>
      </c>
      <c r="B25" s="28"/>
      <c r="C25" s="28">
        <f>C8+C16+C23</f>
        <v>989</v>
      </c>
      <c r="D25" s="28">
        <f t="shared" ref="D25:I25" si="6">D8+D16+D23</f>
        <v>928</v>
      </c>
      <c r="E25" s="28">
        <f t="shared" si="6"/>
        <v>324</v>
      </c>
      <c r="F25" s="28">
        <f>(F8+F16+F23)/3</f>
        <v>46.891623346775305</v>
      </c>
      <c r="G25" s="28">
        <f t="shared" si="6"/>
        <v>197</v>
      </c>
      <c r="H25" s="28">
        <f t="shared" si="6"/>
        <v>229</v>
      </c>
      <c r="I25" s="28">
        <f t="shared" si="6"/>
        <v>221</v>
      </c>
      <c r="J25" s="28">
        <v>14.76</v>
      </c>
      <c r="K25" s="28">
        <v>1.23</v>
      </c>
      <c r="L25" s="28">
        <v>8.8000000000000007</v>
      </c>
    </row>
    <row r="26" spans="1:12">
      <c r="A26" s="31" t="s">
        <v>53</v>
      </c>
      <c r="B26" s="21"/>
      <c r="C26" s="21">
        <f>C24+C25</f>
        <v>1464</v>
      </c>
      <c r="D26" s="21">
        <f t="shared" ref="D26:E26" si="7">D24+D25</f>
        <v>1377</v>
      </c>
      <c r="E26" s="21">
        <f t="shared" si="7"/>
        <v>449</v>
      </c>
      <c r="F26" s="21">
        <f>(E26*100)/D26</f>
        <v>32.607116920842408</v>
      </c>
      <c r="G26" s="21">
        <f>G24+G25</f>
        <v>197</v>
      </c>
      <c r="H26" s="21">
        <f t="shared" ref="H26:I26" si="8">H24+H25</f>
        <v>310</v>
      </c>
      <c r="I26" s="21">
        <f t="shared" si="8"/>
        <v>336</v>
      </c>
      <c r="J26" s="21">
        <v>18.14</v>
      </c>
      <c r="K26" s="21">
        <v>1.23</v>
      </c>
      <c r="L26" s="21">
        <v>9.31</v>
      </c>
    </row>
  </sheetData>
  <mergeCells count="4">
    <mergeCell ref="A4:A7"/>
    <mergeCell ref="A9:A15"/>
    <mergeCell ref="A17:A22"/>
    <mergeCell ref="B2:D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3"/>
  <sheetViews>
    <sheetView workbookViewId="0">
      <selection activeCell="D10" sqref="D10"/>
    </sheetView>
  </sheetViews>
  <sheetFormatPr baseColWidth="10" defaultRowHeight="15"/>
  <sheetData>
    <row r="2" spans="1:12" ht="15.75">
      <c r="B2" s="73" t="s">
        <v>41</v>
      </c>
      <c r="C2" s="73"/>
      <c r="D2" s="73"/>
      <c r="E2" s="6"/>
    </row>
    <row r="3" spans="1:12" ht="26.25">
      <c r="A3" s="4" t="s">
        <v>0</v>
      </c>
      <c r="B3" s="4" t="s">
        <v>40</v>
      </c>
      <c r="C3" s="4" t="s">
        <v>1</v>
      </c>
      <c r="D3" s="4" t="s">
        <v>2</v>
      </c>
      <c r="E3" s="4" t="s">
        <v>12</v>
      </c>
      <c r="F3" s="4" t="s">
        <v>3</v>
      </c>
      <c r="G3" s="4" t="s">
        <v>13</v>
      </c>
      <c r="H3" s="4" t="s">
        <v>14</v>
      </c>
      <c r="I3" s="4" t="s">
        <v>4</v>
      </c>
      <c r="J3" s="17" t="s">
        <v>7</v>
      </c>
      <c r="K3" s="17" t="s">
        <v>5</v>
      </c>
      <c r="L3" s="17" t="s">
        <v>6</v>
      </c>
    </row>
    <row r="4" spans="1:12">
      <c r="A4" s="18" t="s">
        <v>42</v>
      </c>
      <c r="B4" s="7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9" t="s">
        <v>43</v>
      </c>
      <c r="B5" s="10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80" t="s">
        <v>45</v>
      </c>
      <c r="B6" s="7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79"/>
      <c r="B7" s="7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1" t="s">
        <v>24</v>
      </c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81" t="s">
        <v>46</v>
      </c>
      <c r="B9" s="7" t="s">
        <v>25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68"/>
      <c r="B10" s="7" t="s">
        <v>26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13" t="s">
        <v>31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14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0">
      <c r="A13" s="15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3">
    <mergeCell ref="B2:D2"/>
    <mergeCell ref="A6:A7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GLOBUX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IPN SECRETARIAT</dc:creator>
  <cp:lastModifiedBy>BOGNING</cp:lastModifiedBy>
  <cp:lastPrinted>2017-01-13T08:04:30Z</cp:lastPrinted>
  <dcterms:created xsi:type="dcterms:W3CDTF">2013-04-12T10:55:46Z</dcterms:created>
  <dcterms:modified xsi:type="dcterms:W3CDTF">2017-08-10T01:02:41Z</dcterms:modified>
</cp:coreProperties>
</file>